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 Flare Projects\UGSL-April2024\Q2\Loan-Servicing\UG-For-Simple-Loans\Content\Resources\"/>
    </mc:Choice>
  </mc:AlternateContent>
  <xr:revisionPtr revIDLastSave="0" documentId="8_{7AF3CCAA-A5C9-4E67-B2C7-8D3C31C81EF2}" xr6:coauthVersionLast="47" xr6:coauthVersionMax="47" xr10:uidLastSave="{00000000-0000-0000-0000-000000000000}"/>
  <bookViews>
    <workbookView xWindow="-108" yWindow="-108" windowWidth="23256" windowHeight="12576" xr2:uid="{570B6A9A-2CE7-4BCC-8ECF-0BD6669913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P18" i="1"/>
  <c r="G18" i="1"/>
  <c r="G22" i="1"/>
  <c r="H31" i="1"/>
  <c r="I27" i="1"/>
  <c r="H32" i="1" s="1"/>
  <c r="K22" i="1"/>
  <c r="J16" i="1"/>
  <c r="B22" i="1"/>
  <c r="K16" i="1"/>
  <c r="J17" i="1" s="1"/>
  <c r="K17" i="1" s="1"/>
  <c r="N11" i="1"/>
  <c r="D12" i="1" s="1"/>
  <c r="D11" i="1"/>
  <c r="F12" i="1" l="1"/>
  <c r="M16" i="1" l="1"/>
  <c r="L16" i="1"/>
  <c r="L17" i="1" s="1"/>
  <c r="L18" i="1" s="1"/>
  <c r="N12" i="1"/>
  <c r="H17" i="1" s="1"/>
  <c r="O17" i="1" s="1"/>
  <c r="N16" i="1" l="1"/>
  <c r="F17" i="1" s="1"/>
  <c r="P17" i="1" s="1"/>
  <c r="D16" i="1"/>
  <c r="D17" i="1" s="1"/>
  <c r="M17" i="1"/>
  <c r="M18" i="1" s="1"/>
  <c r="H18" i="1" l="1"/>
  <c r="O18" i="1" s="1"/>
  <c r="D18" i="1"/>
  <c r="D22" i="1" s="1"/>
  <c r="N17" i="1"/>
  <c r="F18" i="1" s="1"/>
  <c r="F22" i="1" s="1"/>
  <c r="N22" i="1" l="1"/>
  <c r="O22" i="1"/>
  <c r="H22" i="1"/>
  <c r="N18" i="1"/>
</calcChain>
</file>

<file path=xl/sharedStrings.xml><?xml version="1.0" encoding="utf-8"?>
<sst xmlns="http://schemas.openxmlformats.org/spreadsheetml/2006/main" count="87" uniqueCount="51">
  <si>
    <t>Contract Date (Disbursement)</t>
  </si>
  <si>
    <t>Loan Amount</t>
  </si>
  <si>
    <t>Interest Rate</t>
  </si>
  <si>
    <t>Time Counting Method</t>
  </si>
  <si>
    <t>Month and Days</t>
  </si>
  <si>
    <t>Payment Frequency</t>
  </si>
  <si>
    <t>Monthly</t>
  </si>
  <si>
    <t>Payment Start Date</t>
  </si>
  <si>
    <t>Payment Amount</t>
  </si>
  <si>
    <t>Principal Remaining</t>
  </si>
  <si>
    <t>Interest Accrued</t>
  </si>
  <si>
    <t>Interest Posted on contract</t>
  </si>
  <si>
    <t>Principal Paid</t>
  </si>
  <si>
    <t>Interest Paid</t>
  </si>
  <si>
    <t>Loan Balance</t>
  </si>
  <si>
    <t>Adjusted Interest Capitalized</t>
  </si>
  <si>
    <t> </t>
  </si>
  <si>
    <t>Reversal Amount</t>
  </si>
  <si>
    <t>Interest posted internal value*</t>
  </si>
  <si>
    <t>Difference in IPTs before and after payment reversals</t>
  </si>
  <si>
    <r>
      <rPr>
        <b/>
        <sz val="11"/>
        <color theme="1"/>
        <rFont val="Aptos Narrow"/>
        <family val="2"/>
        <scheme val="minor"/>
      </rPr>
      <t>Note</t>
    </r>
    <r>
      <rPr>
        <sz val="11"/>
        <color theme="1"/>
        <rFont val="Aptos Narrow"/>
        <family val="2"/>
        <scheme val="minor"/>
      </rPr>
      <t>:</t>
    </r>
  </si>
  <si>
    <t>The colored rows indicate the changes before and after a payment reversal</t>
  </si>
  <si>
    <t>Reserve Amount for Next Due</t>
  </si>
  <si>
    <t>Bill Amount Due</t>
  </si>
  <si>
    <t>Bill Amount Paid</t>
  </si>
  <si>
    <t>March Bill</t>
  </si>
  <si>
    <t>February Bill</t>
  </si>
  <si>
    <t>Bill For the Month</t>
  </si>
  <si>
    <t>April Bill</t>
  </si>
  <si>
    <t>Action</t>
  </si>
  <si>
    <t>Yes</t>
  </si>
  <si>
    <t>No</t>
  </si>
  <si>
    <t>Bill Payment Date</t>
  </si>
  <si>
    <t>Bill Satisfied?</t>
  </si>
  <si>
    <t>Order of bill generation before and after reversal</t>
  </si>
  <si>
    <t>Order of Bill Generation</t>
  </si>
  <si>
    <t>Bill is Active?</t>
  </si>
  <si>
    <t>Payment of $979.16</t>
  </si>
  <si>
    <t>March Bill*</t>
  </si>
  <si>
    <t>February Bill*</t>
  </si>
  <si>
    <t>*As the March bill was partially satisfied by $100 before reversal, a new bill of $100 is generated after reversal.</t>
  </si>
  <si>
    <t>*As the February bill was completely satisfied by $879.16  before reversal, a new bill of $879.16 is generated after reversal.</t>
  </si>
  <si>
    <t>Bill Generation Date</t>
  </si>
  <si>
    <t>Current System Date</t>
  </si>
  <si>
    <t>A payment of $979.16 is made on February 2, 2020 ($100 more than the bill amount)</t>
  </si>
  <si>
    <t>On April 2, 2020, payment of $979.16, which  was made on February  2, 2020, is reversed</t>
  </si>
  <si>
    <t>Reversal of $979.16</t>
  </si>
  <si>
    <t>Internal Loan Balance after reversal</t>
  </si>
  <si>
    <t>*After reversal of $979.16, the Interest Posted on March2, April 2 does not change on the loan contract, but the system calculates a new value of it internally to arrive at further calculations such as Adjusted Interest Capitalized.</t>
  </si>
  <si>
    <t>Total Interest Posted on contract</t>
  </si>
  <si>
    <t>Interet posting value of one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</si>
</sst>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-409]mmmm\ d\,\ yy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8" fontId="0" fillId="0" borderId="0" xfId="0" applyNumberFormat="1" applyAlignment="1">
      <alignment horizontal="right"/>
    </xf>
    <xf numFmtId="0" fontId="2" fillId="0" borderId="0" xfId="0" applyFont="1"/>
    <xf numFmtId="165" fontId="0" fillId="2" borderId="0" xfId="0" applyNumberFormat="1" applyFill="1"/>
    <xf numFmtId="164" fontId="0" fillId="2" borderId="0" xfId="0" applyNumberFormat="1" applyFill="1" applyAlignment="1">
      <alignment horizontal="right"/>
    </xf>
    <xf numFmtId="8" fontId="0" fillId="2" borderId="0" xfId="0" applyNumberFormat="1" applyFill="1" applyAlignment="1">
      <alignment horizontal="right"/>
    </xf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right"/>
    </xf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8" fontId="0" fillId="0" borderId="3" xfId="0" applyNumberFormat="1" applyBorder="1" applyAlignment="1">
      <alignment horizontal="right"/>
    </xf>
    <xf numFmtId="0" fontId="0" fillId="0" borderId="5" xfId="0" applyBorder="1"/>
    <xf numFmtId="8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8" fontId="0" fillId="0" borderId="9" xfId="0" applyNumberFormat="1" applyBorder="1" applyAlignment="1">
      <alignment horizontal="right"/>
    </xf>
    <xf numFmtId="165" fontId="0" fillId="0" borderId="5" xfId="0" applyNumberFormat="1" applyBorder="1"/>
    <xf numFmtId="16" fontId="0" fillId="0" borderId="0" xfId="0" applyNumberFormat="1"/>
    <xf numFmtId="6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0" fillId="0" borderId="1" xfId="0" applyNumberFormat="1" applyBorder="1"/>
    <xf numFmtId="6" fontId="0" fillId="0" borderId="3" xfId="0" applyNumberFormat="1" applyBorder="1"/>
    <xf numFmtId="9" fontId="0" fillId="0" borderId="3" xfId="0" applyNumberFormat="1" applyBorder="1" applyAlignment="1">
      <alignment horizontal="right"/>
    </xf>
    <xf numFmtId="165" fontId="0" fillId="0" borderId="6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6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0" borderId="4" xfId="0" applyNumberFormat="1" applyBorder="1"/>
    <xf numFmtId="8" fontId="0" fillId="0" borderId="5" xfId="0" applyNumberFormat="1" applyBorder="1" applyAlignment="1">
      <alignment horizontal="right"/>
    </xf>
    <xf numFmtId="164" fontId="0" fillId="2" borderId="4" xfId="0" applyNumberFormat="1" applyFill="1" applyBorder="1"/>
    <xf numFmtId="165" fontId="0" fillId="2" borderId="5" xfId="0" applyNumberFormat="1" applyFill="1" applyBorder="1"/>
    <xf numFmtId="164" fontId="0" fillId="2" borderId="5" xfId="0" applyNumberFormat="1" applyFill="1" applyBorder="1" applyAlignment="1">
      <alignment horizontal="right"/>
    </xf>
    <xf numFmtId="8" fontId="0" fillId="2" borderId="5" xfId="0" applyNumberFormat="1" applyFill="1" applyBorder="1" applyAlignment="1">
      <alignment horizontal="right"/>
    </xf>
    <xf numFmtId="8" fontId="0" fillId="2" borderId="6" xfId="0" applyNumberFormat="1" applyFill="1" applyBorder="1" applyAlignment="1">
      <alignment horizontal="right"/>
    </xf>
    <xf numFmtId="165" fontId="0" fillId="0" borderId="2" xfId="0" applyNumberFormat="1" applyBorder="1"/>
    <xf numFmtId="165" fontId="0" fillId="0" borderId="4" xfId="0" applyNumberFormat="1" applyBorder="1"/>
    <xf numFmtId="164" fontId="4" fillId="0" borderId="5" xfId="0" applyNumberFormat="1" applyFont="1" applyBorder="1"/>
    <xf numFmtId="8" fontId="0" fillId="0" borderId="8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F0E9-322D-46FA-A050-E8F175137FC4}">
  <dimension ref="B2:Q39"/>
  <sheetViews>
    <sheetView tabSelected="1" workbookViewId="0">
      <selection activeCell="B40" sqref="B40"/>
    </sheetView>
  </sheetViews>
  <sheetFormatPr defaultRowHeight="14.4" x14ac:dyDescent="0.3"/>
  <cols>
    <col min="2" max="2" width="26.44140625" customWidth="1"/>
    <col min="3" max="3" width="25.6640625" customWidth="1"/>
    <col min="4" max="4" width="20.33203125" customWidth="1"/>
    <col min="5" max="5" width="16.6640625" customWidth="1"/>
    <col min="6" max="6" width="22.77734375" bestFit="1" customWidth="1"/>
    <col min="7" max="7" width="22.77734375" customWidth="1"/>
    <col min="8" max="8" width="25.21875" bestFit="1" customWidth="1"/>
    <col min="9" max="9" width="22.77734375" customWidth="1"/>
    <col min="10" max="10" width="25.33203125" customWidth="1"/>
    <col min="11" max="11" width="24.44140625" bestFit="1" customWidth="1"/>
    <col min="12" max="12" width="12" bestFit="1" customWidth="1"/>
    <col min="13" max="13" width="11" bestFit="1" customWidth="1"/>
    <col min="14" max="14" width="11.77734375" bestFit="1" customWidth="1"/>
    <col min="15" max="15" width="29.33203125" customWidth="1"/>
    <col min="16" max="16" width="15.88671875" customWidth="1"/>
    <col min="17" max="17" width="24" bestFit="1" customWidth="1"/>
  </cols>
  <sheetData>
    <row r="2" spans="2:17" ht="15" thickBot="1" x14ac:dyDescent="0.35"/>
    <row r="3" spans="2:17" x14ac:dyDescent="0.3">
      <c r="B3" s="35" t="s">
        <v>0</v>
      </c>
      <c r="C3" s="31">
        <v>43832</v>
      </c>
    </row>
    <row r="4" spans="2:17" x14ac:dyDescent="0.3">
      <c r="B4" s="36" t="s">
        <v>1</v>
      </c>
      <c r="C4" s="32">
        <v>10000</v>
      </c>
    </row>
    <row r="5" spans="2:17" x14ac:dyDescent="0.3">
      <c r="B5" s="36" t="s">
        <v>2</v>
      </c>
      <c r="C5" s="33">
        <v>0.1</v>
      </c>
    </row>
    <row r="6" spans="2:17" x14ac:dyDescent="0.3">
      <c r="B6" s="36" t="s">
        <v>3</v>
      </c>
      <c r="C6" s="19" t="s">
        <v>4</v>
      </c>
    </row>
    <row r="7" spans="2:17" x14ac:dyDescent="0.3">
      <c r="B7" s="36" t="s">
        <v>5</v>
      </c>
      <c r="C7" s="19" t="s">
        <v>6</v>
      </c>
    </row>
    <row r="8" spans="2:17" ht="15" thickBot="1" x14ac:dyDescent="0.35">
      <c r="B8" s="37" t="s">
        <v>7</v>
      </c>
      <c r="C8" s="34">
        <v>43863</v>
      </c>
      <c r="D8" s="10"/>
      <c r="E8" s="10"/>
    </row>
    <row r="9" spans="2:17" ht="15" thickBot="1" x14ac:dyDescent="0.35"/>
    <row r="10" spans="2:17" ht="15" thickBot="1" x14ac:dyDescent="0.35">
      <c r="B10" s="16" t="s">
        <v>8</v>
      </c>
      <c r="C10" s="17" t="s">
        <v>43</v>
      </c>
      <c r="D10" s="17" t="s">
        <v>9</v>
      </c>
      <c r="E10" s="17" t="s">
        <v>10</v>
      </c>
      <c r="F10" s="17" t="s">
        <v>11</v>
      </c>
      <c r="G10" s="17"/>
      <c r="H10" s="17"/>
      <c r="I10" s="17" t="s">
        <v>23</v>
      </c>
      <c r="J10" s="17" t="s">
        <v>24</v>
      </c>
      <c r="K10" s="17" t="s">
        <v>22</v>
      </c>
      <c r="L10" s="17" t="s">
        <v>12</v>
      </c>
      <c r="M10" s="17" t="s">
        <v>13</v>
      </c>
      <c r="N10" s="17" t="s">
        <v>14</v>
      </c>
      <c r="O10" s="17"/>
      <c r="P10" s="40"/>
      <c r="Q10" s="18" t="s">
        <v>15</v>
      </c>
    </row>
    <row r="11" spans="2:17" x14ac:dyDescent="0.3">
      <c r="B11" s="9"/>
      <c r="C11" s="7">
        <v>43832</v>
      </c>
      <c r="D11" s="6">
        <f>C4</f>
        <v>10000</v>
      </c>
      <c r="E11" s="6">
        <v>0</v>
      </c>
      <c r="F11" s="6">
        <v>0</v>
      </c>
      <c r="G11" s="6"/>
      <c r="H11" s="6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C4</f>
        <v>10000</v>
      </c>
      <c r="O11" s="6"/>
      <c r="Q11" s="11">
        <v>0</v>
      </c>
    </row>
    <row r="12" spans="2:17" ht="15" thickBot="1" x14ac:dyDescent="0.35">
      <c r="B12" s="12" t="s">
        <v>16</v>
      </c>
      <c r="C12" s="25">
        <v>43863</v>
      </c>
      <c r="D12" s="38">
        <f>N11</f>
        <v>10000</v>
      </c>
      <c r="E12" s="38">
        <v>0</v>
      </c>
      <c r="F12" s="38">
        <f>D12*C5*DAYS360(C11,C12,TRUE)/360</f>
        <v>83.333333333333329</v>
      </c>
      <c r="G12" s="38"/>
      <c r="H12" s="38"/>
      <c r="I12" s="38">
        <v>879.16</v>
      </c>
      <c r="J12" s="38">
        <v>0</v>
      </c>
      <c r="K12" s="38">
        <v>0</v>
      </c>
      <c r="L12" s="38">
        <v>0</v>
      </c>
      <c r="M12" s="38">
        <v>0</v>
      </c>
      <c r="N12" s="38">
        <f>D12+F12</f>
        <v>10083.333333333334</v>
      </c>
      <c r="O12" s="38"/>
      <c r="P12" s="39"/>
      <c r="Q12" s="15">
        <v>0</v>
      </c>
    </row>
    <row r="13" spans="2:17" x14ac:dyDescent="0.3">
      <c r="C13" s="26"/>
      <c r="D13" s="27"/>
      <c r="E13" s="27"/>
      <c r="F13" s="27"/>
      <c r="G13" s="27"/>
      <c r="H13" s="27"/>
      <c r="I13" s="27"/>
      <c r="J13" s="27"/>
      <c r="K13" s="27"/>
      <c r="L13" s="10"/>
      <c r="M13" s="10"/>
      <c r="N13" s="27"/>
      <c r="O13" s="27"/>
      <c r="P13" s="27"/>
      <c r="Q13" s="10"/>
    </row>
    <row r="14" spans="2:17" ht="15" thickBot="1" x14ac:dyDescent="0.35">
      <c r="B14" t="s">
        <v>44</v>
      </c>
      <c r="C14" s="26"/>
      <c r="D14" s="27"/>
      <c r="E14" s="27"/>
      <c r="F14" s="27"/>
      <c r="G14" s="27"/>
      <c r="H14" s="27"/>
      <c r="I14" s="27"/>
      <c r="J14" s="27"/>
      <c r="K14" s="27"/>
      <c r="L14" s="10"/>
      <c r="M14" s="10"/>
      <c r="N14" s="27"/>
      <c r="O14" s="27"/>
      <c r="P14" s="27"/>
      <c r="Q14" s="10"/>
    </row>
    <row r="15" spans="2:17" ht="15" thickBot="1" x14ac:dyDescent="0.35">
      <c r="B15" s="16" t="s">
        <v>8</v>
      </c>
      <c r="C15" s="17" t="s">
        <v>43</v>
      </c>
      <c r="D15" s="17" t="s">
        <v>9</v>
      </c>
      <c r="E15" s="17" t="s">
        <v>10</v>
      </c>
      <c r="F15" s="17" t="s">
        <v>11</v>
      </c>
      <c r="G15" s="17"/>
      <c r="H15" s="17" t="s">
        <v>18</v>
      </c>
      <c r="I15" s="17" t="s">
        <v>23</v>
      </c>
      <c r="J15" s="17" t="s">
        <v>24</v>
      </c>
      <c r="K15" s="17" t="s">
        <v>22</v>
      </c>
      <c r="L15" s="17" t="s">
        <v>12</v>
      </c>
      <c r="M15" s="17" t="s">
        <v>13</v>
      </c>
      <c r="N15" s="17" t="s">
        <v>14</v>
      </c>
      <c r="O15" s="17" t="s">
        <v>47</v>
      </c>
      <c r="P15" s="40" t="s">
        <v>19</v>
      </c>
      <c r="Q15" s="18" t="s">
        <v>15</v>
      </c>
    </row>
    <row r="16" spans="2:17" x14ac:dyDescent="0.3">
      <c r="B16" s="41">
        <v>979.16</v>
      </c>
      <c r="C16" s="3">
        <v>43863</v>
      </c>
      <c r="D16" s="4">
        <f>D12-L16</f>
        <v>9104.1733333333341</v>
      </c>
      <c r="E16" s="4">
        <v>0</v>
      </c>
      <c r="F16" s="4">
        <v>0</v>
      </c>
      <c r="G16" s="4"/>
      <c r="H16" s="4"/>
      <c r="I16" s="4">
        <v>879.16</v>
      </c>
      <c r="J16" s="4">
        <f>IF(B16&gt;=I16,I16,B16)</f>
        <v>879.16</v>
      </c>
      <c r="K16" s="4">
        <f>IF(B16&gt;=I16,B16-I16,0)</f>
        <v>100</v>
      </c>
      <c r="L16" s="4">
        <f>B16-F12</f>
        <v>895.8266666666666</v>
      </c>
      <c r="M16" s="5">
        <f>F12</f>
        <v>83.333333333333329</v>
      </c>
      <c r="N16" s="5">
        <f>N12-B16</f>
        <v>9104.1733333333341</v>
      </c>
      <c r="O16" s="5"/>
      <c r="P16" s="5"/>
      <c r="Q16" s="42">
        <v>0</v>
      </c>
    </row>
    <row r="17" spans="2:17" x14ac:dyDescent="0.3">
      <c r="B17" s="43">
        <v>0</v>
      </c>
      <c r="C17" s="3">
        <v>43892</v>
      </c>
      <c r="D17" s="4">
        <f>D16</f>
        <v>9104.1733333333341</v>
      </c>
      <c r="E17" s="4">
        <v>0</v>
      </c>
      <c r="F17" s="4">
        <f>N16*C5*DAYS360(C16,C17,TRUE)/360</f>
        <v>75.868111111111119</v>
      </c>
      <c r="G17" s="4"/>
      <c r="H17" s="4">
        <f>N12*C5*DAYS360(C16,C17)/360</f>
        <v>84.027777777777786</v>
      </c>
      <c r="I17" s="4">
        <v>879.16</v>
      </c>
      <c r="J17" s="4">
        <f>IF(B17&gt;=I17,I17,B17) + K16</f>
        <v>100</v>
      </c>
      <c r="K17" s="4">
        <f>K16-J17</f>
        <v>0</v>
      </c>
      <c r="L17" s="4">
        <f>L16</f>
        <v>895.8266666666666</v>
      </c>
      <c r="M17" s="5">
        <f>M16</f>
        <v>83.333333333333329</v>
      </c>
      <c r="N17" s="5">
        <f>N16+F17</f>
        <v>9180.041444444445</v>
      </c>
      <c r="O17" s="5">
        <f>N12+H17</f>
        <v>10167.361111111111</v>
      </c>
      <c r="P17" s="5">
        <f>H17-F17</f>
        <v>8.1596666666666664</v>
      </c>
      <c r="Q17" s="42">
        <v>0</v>
      </c>
    </row>
    <row r="18" spans="2:17" ht="15" thickBot="1" x14ac:dyDescent="0.35">
      <c r="B18" s="44">
        <v>0</v>
      </c>
      <c r="C18" s="25">
        <v>43923</v>
      </c>
      <c r="D18" s="38">
        <f>D17</f>
        <v>9104.1733333333341</v>
      </c>
      <c r="E18" s="38">
        <v>0</v>
      </c>
      <c r="F18" s="38">
        <f>N17*C5*DAYS360(C17,C18,TRUE)/360+F17</f>
        <v>152.3684564814815</v>
      </c>
      <c r="G18" s="38">
        <f>N17*C5*DAYS360(C17,C22,TRUE)/360</f>
        <v>76.500345370370383</v>
      </c>
      <c r="H18" s="38">
        <f>O17*C5*DAYS360(C16,C17,TRUE)/360</f>
        <v>84.728009259259267</v>
      </c>
      <c r="I18" s="38">
        <v>879.16</v>
      </c>
      <c r="J18" s="38">
        <v>0</v>
      </c>
      <c r="K18" s="38">
        <v>0</v>
      </c>
      <c r="L18" s="38">
        <f>L17</f>
        <v>895.8266666666666</v>
      </c>
      <c r="M18" s="45">
        <f>M17</f>
        <v>83.333333333333329</v>
      </c>
      <c r="N18" s="45">
        <f>N17+F18-F17</f>
        <v>9256.5417898148153</v>
      </c>
      <c r="O18" s="45">
        <f>O17+H18</f>
        <v>10252.08912037037</v>
      </c>
      <c r="P18" s="38">
        <f>H18-G18</f>
        <v>8.227663888888884</v>
      </c>
      <c r="Q18" s="23">
        <v>0</v>
      </c>
    </row>
    <row r="19" spans="2:17" x14ac:dyDescent="0.3"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ht="15" thickBot="1" x14ac:dyDescent="0.35">
      <c r="B20" t="s">
        <v>45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ht="15" thickBot="1" x14ac:dyDescent="0.35">
      <c r="B21" s="16" t="s">
        <v>17</v>
      </c>
      <c r="C21" s="17" t="s">
        <v>43</v>
      </c>
      <c r="D21" s="17" t="s">
        <v>9</v>
      </c>
      <c r="E21" s="17" t="s">
        <v>10</v>
      </c>
      <c r="F21" s="17" t="s">
        <v>49</v>
      </c>
      <c r="G21" s="17" t="s">
        <v>50</v>
      </c>
      <c r="H21" s="17" t="s">
        <v>18</v>
      </c>
      <c r="I21" s="17" t="s">
        <v>23</v>
      </c>
      <c r="J21" s="17" t="s">
        <v>24</v>
      </c>
      <c r="K21" s="17" t="s">
        <v>22</v>
      </c>
      <c r="L21" s="17" t="s">
        <v>12</v>
      </c>
      <c r="M21" s="17" t="s">
        <v>13</v>
      </c>
      <c r="N21" s="17" t="s">
        <v>14</v>
      </c>
      <c r="O21" s="17"/>
      <c r="P21" s="40" t="s">
        <v>19</v>
      </c>
      <c r="Q21" s="18" t="s">
        <v>15</v>
      </c>
    </row>
    <row r="22" spans="2:17" ht="15" thickBot="1" x14ac:dyDescent="0.35">
      <c r="B22" s="46">
        <f>B16</f>
        <v>979.16</v>
      </c>
      <c r="C22" s="47">
        <v>43923</v>
      </c>
      <c r="D22" s="48">
        <f>D18+B16-M16</f>
        <v>10000</v>
      </c>
      <c r="E22" s="48">
        <v>0</v>
      </c>
      <c r="F22" s="48">
        <f>F18</f>
        <v>152.3684564814815</v>
      </c>
      <c r="G22" s="48">
        <f>N17*C5*DAYS360(C17,C22,TRUE)/360</f>
        <v>76.500345370370383</v>
      </c>
      <c r="H22" s="48">
        <f>H18</f>
        <v>84.728009259259267</v>
      </c>
      <c r="I22" s="48">
        <v>879.16</v>
      </c>
      <c r="J22" s="48">
        <v>0</v>
      </c>
      <c r="K22" s="48">
        <f>K12</f>
        <v>0</v>
      </c>
      <c r="L22" s="48">
        <v>0</v>
      </c>
      <c r="M22" s="48">
        <v>0</v>
      </c>
      <c r="N22" s="49">
        <f>O18</f>
        <v>10252.08912037037</v>
      </c>
      <c r="O22" s="49">
        <f>O18</f>
        <v>10252.08912037037</v>
      </c>
      <c r="P22" s="48">
        <f>P18+P17</f>
        <v>16.38733055555555</v>
      </c>
      <c r="Q22" s="50">
        <f>M16+P22</f>
        <v>99.720663888888879</v>
      </c>
    </row>
    <row r="23" spans="2:17" x14ac:dyDescent="0.3"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  <c r="O23" s="1"/>
      <c r="P23" s="8"/>
      <c r="Q23" s="1"/>
    </row>
    <row r="24" spans="2:17" ht="15" thickBot="1" x14ac:dyDescent="0.35">
      <c r="B24" t="s">
        <v>34</v>
      </c>
      <c r="F24" s="1"/>
      <c r="G24" s="1"/>
      <c r="I24" s="1"/>
      <c r="J24" s="1"/>
      <c r="K24" s="1"/>
    </row>
    <row r="25" spans="2:17" ht="15" thickBot="1" x14ac:dyDescent="0.35">
      <c r="B25" s="16" t="s">
        <v>43</v>
      </c>
      <c r="C25" s="17" t="s">
        <v>29</v>
      </c>
      <c r="D25" s="17" t="s">
        <v>35</v>
      </c>
      <c r="E25" s="17" t="s">
        <v>27</v>
      </c>
      <c r="F25" s="17" t="s">
        <v>42</v>
      </c>
      <c r="G25" s="17"/>
      <c r="H25" s="17" t="s">
        <v>23</v>
      </c>
      <c r="I25" s="17" t="s">
        <v>24</v>
      </c>
      <c r="J25" s="17" t="s">
        <v>32</v>
      </c>
      <c r="K25" s="17" t="s">
        <v>33</v>
      </c>
      <c r="L25" s="54" t="s">
        <v>22</v>
      </c>
      <c r="M25" s="24" t="s">
        <v>36</v>
      </c>
    </row>
    <row r="26" spans="2:17" x14ac:dyDescent="0.3">
      <c r="B26" s="9"/>
      <c r="C26" s="10"/>
      <c r="D26" s="10"/>
      <c r="E26" s="10"/>
      <c r="H26" s="10"/>
      <c r="I26" s="10"/>
      <c r="L26" s="1"/>
      <c r="M26" s="20"/>
    </row>
    <row r="27" spans="2:17" x14ac:dyDescent="0.3">
      <c r="B27" s="51">
        <v>43863</v>
      </c>
      <c r="C27" s="10" t="s">
        <v>37</v>
      </c>
      <c r="D27" s="10">
        <v>1</v>
      </c>
      <c r="E27" s="10" t="s">
        <v>26</v>
      </c>
      <c r="F27" s="7">
        <v>43863</v>
      </c>
      <c r="G27" s="7"/>
      <c r="H27" s="8">
        <v>879.16</v>
      </c>
      <c r="I27" s="28">
        <f>H27</f>
        <v>879.16</v>
      </c>
      <c r="J27" s="7">
        <v>43863</v>
      </c>
      <c r="K27" s="10" t="s">
        <v>30</v>
      </c>
      <c r="L27" s="8">
        <v>0</v>
      </c>
      <c r="M27" s="20" t="s">
        <v>30</v>
      </c>
    </row>
    <row r="28" spans="2:17" x14ac:dyDescent="0.3">
      <c r="B28" s="51">
        <v>43892</v>
      </c>
      <c r="C28" s="10"/>
      <c r="D28" s="10">
        <v>2</v>
      </c>
      <c r="E28" s="10" t="s">
        <v>25</v>
      </c>
      <c r="F28" s="7">
        <v>43892</v>
      </c>
      <c r="G28" s="7"/>
      <c r="H28" s="8">
        <v>879.16</v>
      </c>
      <c r="I28" s="29">
        <v>100</v>
      </c>
      <c r="J28" s="7">
        <v>43892</v>
      </c>
      <c r="K28" s="10" t="s">
        <v>31</v>
      </c>
      <c r="L28" s="8">
        <v>100</v>
      </c>
      <c r="M28" s="20" t="s">
        <v>30</v>
      </c>
    </row>
    <row r="29" spans="2:17" x14ac:dyDescent="0.3">
      <c r="B29" s="51">
        <v>43923</v>
      </c>
      <c r="C29" s="10"/>
      <c r="D29" s="10">
        <v>3</v>
      </c>
      <c r="E29" s="10" t="s">
        <v>28</v>
      </c>
      <c r="F29" s="7">
        <v>43923</v>
      </c>
      <c r="G29" s="7"/>
      <c r="H29" s="8">
        <v>879.16</v>
      </c>
      <c r="I29" s="8">
        <v>0</v>
      </c>
      <c r="K29" s="1"/>
      <c r="L29" s="8">
        <v>0</v>
      </c>
      <c r="M29" s="20" t="s">
        <v>30</v>
      </c>
    </row>
    <row r="30" spans="2:17" x14ac:dyDescent="0.3">
      <c r="B30" s="9"/>
      <c r="C30" s="10"/>
      <c r="D30" s="10"/>
      <c r="E30" s="10"/>
      <c r="F30" s="7"/>
      <c r="G30" s="7"/>
      <c r="H30" s="10"/>
      <c r="I30" s="10"/>
      <c r="K30" s="1"/>
      <c r="L30" s="8"/>
      <c r="M30" s="20" t="s">
        <v>30</v>
      </c>
    </row>
    <row r="31" spans="2:17" x14ac:dyDescent="0.3">
      <c r="B31" s="51">
        <v>43923</v>
      </c>
      <c r="C31" s="10" t="s">
        <v>46</v>
      </c>
      <c r="D31">
        <v>4</v>
      </c>
      <c r="E31" s="10" t="s">
        <v>38</v>
      </c>
      <c r="F31" s="7">
        <v>43923</v>
      </c>
      <c r="G31" s="7"/>
      <c r="H31" s="30">
        <f>I28</f>
        <v>100</v>
      </c>
      <c r="I31" s="6">
        <v>0</v>
      </c>
      <c r="K31" s="1" t="s">
        <v>31</v>
      </c>
      <c r="L31" s="8">
        <v>0</v>
      </c>
      <c r="M31" s="20" t="s">
        <v>30</v>
      </c>
    </row>
    <row r="32" spans="2:17" ht="15" thickBot="1" x14ac:dyDescent="0.35">
      <c r="B32" s="52">
        <v>43923</v>
      </c>
      <c r="C32" s="13"/>
      <c r="D32" s="21">
        <v>5</v>
      </c>
      <c r="E32" s="13" t="s">
        <v>39</v>
      </c>
      <c r="F32" s="25">
        <v>43923</v>
      </c>
      <c r="G32" s="25"/>
      <c r="H32" s="53">
        <f>I27</f>
        <v>879.16</v>
      </c>
      <c r="I32" s="14">
        <v>0</v>
      </c>
      <c r="J32" s="21"/>
      <c r="K32" s="45" t="s">
        <v>31</v>
      </c>
      <c r="L32" s="38">
        <v>0</v>
      </c>
      <c r="M32" s="22" t="s">
        <v>30</v>
      </c>
    </row>
    <row r="33" spans="2:11" x14ac:dyDescent="0.3">
      <c r="I33" s="1"/>
      <c r="J33" s="1"/>
      <c r="K33" s="1"/>
    </row>
    <row r="34" spans="2:11" x14ac:dyDescent="0.3">
      <c r="F34" s="1"/>
      <c r="G34" s="1"/>
      <c r="I34" s="1"/>
      <c r="J34" s="1"/>
      <c r="K34" s="1"/>
    </row>
    <row r="35" spans="2:11" x14ac:dyDescent="0.3">
      <c r="B35" t="s">
        <v>20</v>
      </c>
      <c r="F35" s="1"/>
      <c r="G35" s="1"/>
      <c r="I35" s="1"/>
      <c r="J35" s="1"/>
      <c r="K35" s="1"/>
    </row>
    <row r="36" spans="2:11" x14ac:dyDescent="0.3">
      <c r="B36" s="2" t="s">
        <v>21</v>
      </c>
    </row>
    <row r="37" spans="2:11" x14ac:dyDescent="0.3">
      <c r="B37" s="2" t="s">
        <v>48</v>
      </c>
    </row>
    <row r="38" spans="2:11" x14ac:dyDescent="0.3">
      <c r="B38" s="2" t="s">
        <v>40</v>
      </c>
    </row>
    <row r="39" spans="2:11" x14ac:dyDescent="0.3">
      <c r="B39" s="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29D6FD3AAEC4EB8631DB95D9A23F5" ma:contentTypeVersion="20" ma:contentTypeDescription="Create a new document." ma:contentTypeScope="" ma:versionID="697de325075f16a0597b714c9ce66f00">
  <xsd:schema xmlns:xsd="http://www.w3.org/2001/XMLSchema" xmlns:xs="http://www.w3.org/2001/XMLSchema" xmlns:p="http://schemas.microsoft.com/office/2006/metadata/properties" xmlns:ns1="http://schemas.microsoft.com/sharepoint/v3" xmlns:ns3="98672914-641d-42c2-9ed5-ba94fa6b2370" xmlns:ns4="2ef9b0e4-0f80-44b9-9468-cdad612b1a5d" targetNamespace="http://schemas.microsoft.com/office/2006/metadata/properties" ma:root="true" ma:fieldsID="ecfdefc06941b0b05df285618b64721e" ns1:_="" ns3:_="" ns4:_="">
    <xsd:import namespace="http://schemas.microsoft.com/sharepoint/v3"/>
    <xsd:import namespace="98672914-641d-42c2-9ed5-ba94fa6b2370"/>
    <xsd:import namespace="2ef9b0e4-0f80-44b9-9468-cdad612b1a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2914-641d-42c2-9ed5-ba94fa6b2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b0e4-0f80-44b9-9468-cdad612b1a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8672914-641d-42c2-9ed5-ba94fa6b2370" xsi:nil="true"/>
  </documentManagement>
</p:properties>
</file>

<file path=customXml/itemProps1.xml><?xml version="1.0" encoding="utf-8"?>
<ds:datastoreItem xmlns:ds="http://schemas.openxmlformats.org/officeDocument/2006/customXml" ds:itemID="{339408E3-DD47-49D8-8F01-714264CB1C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32343-AE54-43C2-8E97-1B0BFF74A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672914-641d-42c2-9ed5-ba94fa6b2370"/>
    <ds:schemaRef ds:uri="2ef9b0e4-0f80-44b9-9468-cdad612b1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FA097-3D38-42A0-8450-8858A310EBA6}">
  <ds:schemaRefs>
    <ds:schemaRef ds:uri="http://purl.org/dc/dcmitype/"/>
    <ds:schemaRef ds:uri="http://schemas.openxmlformats.org/package/2006/metadata/core-properties"/>
    <ds:schemaRef ds:uri="2ef9b0e4-0f80-44b9-9468-cdad612b1a5d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98672914-641d-42c2-9ed5-ba94fa6b2370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6b38324-0fb6-44c7-b3dc-5dc60d472331}" enabled="0" method="" siteId="{86b38324-0fb6-44c7-b3dc-5dc60d4723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Foram Trivedi</dc:creator>
  <cp:lastModifiedBy>Foram Trivedi</cp:lastModifiedBy>
  <dcterms:created xsi:type="dcterms:W3CDTF">2024-03-25T17:08:05Z</dcterms:created>
  <dcterms:modified xsi:type="dcterms:W3CDTF">2024-04-08T19:20:26Z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0x01010094A29D6FD3AAEC4EB8631DB95D9A23F5</vt:lpwstr>
  </property>
</Properties>
</file>